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4 trim_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<sst xmlns="http://schemas.openxmlformats.org/spreadsheetml/2006/main" count="25" uniqueCount="20">
  <si>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ferie</t>
  </si>
  <si>
    <t>Maternità</t>
  </si>
  <si>
    <t>unità</t>
  </si>
  <si>
    <t>malat-tia</t>
  </si>
  <si>
    <t>L. 104 hand.</t>
  </si>
  <si>
    <t>per-messi</t>
  </si>
  <si>
    <t>scio-peri</t>
  </si>
  <si>
    <t>non retrib.</t>
  </si>
  <si>
    <t>TOT. ass.ze</t>
  </si>
  <si>
    <t>Tasso di assenza</t>
  </si>
  <si>
    <t>Tasso di presenza</t>
  </si>
  <si>
    <t>Settore</t>
  </si>
  <si>
    <t>Area amministrativa e servizi alla persona</t>
  </si>
  <si>
    <t>Area programmazione, controllo e risorse umane</t>
  </si>
  <si>
    <t>Area economica e finanziaria</t>
  </si>
  <si>
    <t>Area tecnica e dei lavori pubblici</t>
  </si>
  <si>
    <t>Area gestione del territorio</t>
  </si>
  <si>
    <t>Area di polizia municipale</t>
  </si>
  <si>
    <t>media</t>
  </si>
  <si>
    <r>
      <t xml:space="preserve">Pubblicazione dei tassi di assenza e di maggiore presenza del personale           
</t>
    </r>
    <r>
      <rPr>
        <sz val="13"/>
        <rFont val="Arial Narrow"/>
        <family val="2"/>
      </rPr>
      <t>(Art.16, comma 3, D.Lgs 33/2013</t>
    </r>
    <r>
      <rPr>
        <b/>
        <sz val="13"/>
        <color indexed="17"/>
        <rFont val="Arial Narrow"/>
        <family val="2"/>
      </rPr>
      <t xml:space="preserve">                                                                                     
OTTOBRE-NOVEMBRE-DICEMBRE    2 0 1 6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</si>
</sst>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&quot; *&quot;"/>
  </numFmts>
  <fonts count="53">
    <font>
      <sz val="10"/>
      <name val="Arial"/>
      <family val="0"/>
    </font>
    <font>
      <b/>
      <sz val="11"/>
      <color indexed="62"/>
      <name val="Arial Narrow"/>
      <family val="2"/>
    </font>
    <font>
      <sz val="9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3"/>
      <color indexed="17"/>
      <name val="Arial Narrow"/>
      <family val="2"/>
    </font>
    <font>
      <sz val="9"/>
      <name val="Arial Narrow"/>
      <family val="2"/>
    </font>
    <font>
      <b/>
      <sz val="9"/>
      <color indexed="62"/>
      <name val="Arial Narrow"/>
      <family val="2"/>
    </font>
    <font>
      <b/>
      <sz val="9"/>
      <name val="Calibri"/>
      <family val="2"/>
    </font>
    <font>
      <b/>
      <i/>
      <sz val="10"/>
      <color indexed="12"/>
      <name val="Calibri"/>
      <family val="2"/>
    </font>
    <font>
      <b/>
      <sz val="10"/>
      <color indexed="17"/>
      <name val="Calibri"/>
      <family val="2"/>
    </font>
    <font>
      <sz val="10"/>
      <color indexed="12"/>
      <name val="Arial"/>
      <family val="2"/>
    </font>
    <font>
      <b/>
      <sz val="10"/>
      <color indexed="19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u val="singleAccounting"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1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41" fontId="0" fillId="33" borderId="10" xfId="0" applyNumberFormat="1" applyFill="1" applyBorder="1" applyAlignment="1">
      <alignment horizontal="center"/>
    </xf>
    <xf numFmtId="41" fontId="12" fillId="33" borderId="10" xfId="0" applyNumberFormat="1" applyFont="1" applyFill="1" applyBorder="1" applyAlignment="1">
      <alignment horizontal="right"/>
    </xf>
    <xf numFmtId="9" fontId="13" fillId="33" borderId="10" xfId="0" applyNumberFormat="1" applyFont="1" applyFill="1" applyBorder="1" applyAlignment="1">
      <alignment/>
    </xf>
    <xf numFmtId="41" fontId="12" fillId="33" borderId="10" xfId="0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Continuous" vertical="center" wrapText="1"/>
    </xf>
    <xf numFmtId="49" fontId="1" fillId="34" borderId="12" xfId="0" applyNumberFormat="1" applyFont="1" applyFill="1" applyBorder="1" applyAlignment="1">
      <alignment horizontal="centerContinuous" vertical="center"/>
    </xf>
    <xf numFmtId="0" fontId="0" fillId="34" borderId="12" xfId="0" applyFill="1" applyBorder="1" applyAlignment="1">
      <alignment horizontal="centerContinuous"/>
    </xf>
    <xf numFmtId="49" fontId="1" fillId="34" borderId="12" xfId="0" applyNumberFormat="1" applyFont="1" applyFill="1" applyBorder="1" applyAlignment="1">
      <alignment horizontal="centerContinuous" vertical="center" wrapText="1"/>
    </xf>
    <xf numFmtId="49" fontId="1" fillId="34" borderId="13" xfId="0" applyNumberFormat="1" applyFont="1" applyFill="1" applyBorder="1" applyAlignment="1">
      <alignment horizontal="centerContinuous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1" fontId="8" fillId="33" borderId="15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9" fontId="13" fillId="33" borderId="15" xfId="0" applyNumberFormat="1" applyFon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1" fontId="16" fillId="33" borderId="17" xfId="44" applyFont="1" applyFill="1" applyBorder="1" applyAlignment="1">
      <alignment horizontal="right"/>
    </xf>
    <xf numFmtId="3" fontId="17" fillId="33" borderId="17" xfId="0" applyNumberFormat="1" applyFont="1" applyFill="1" applyBorder="1" applyAlignment="1">
      <alignment horizontal="right"/>
    </xf>
    <xf numFmtId="9" fontId="18" fillId="33" borderId="17" xfId="0" applyNumberFormat="1" applyFont="1" applyFill="1" applyBorder="1" applyAlignment="1">
      <alignment/>
    </xf>
    <xf numFmtId="9" fontId="18" fillId="33" borderId="1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PageLayoutView="0" workbookViewId="0" topLeftCell="A1">
      <selection activeCell="P9" sqref="P9"/>
    </sheetView>
  </sheetViews>
  <sheetFormatPr defaultColWidth="9.140625" defaultRowHeight="12.75"/>
  <cols>
    <col min="1" max="1" width="6.7109375" style="0" customWidth="1"/>
    <col min="2" max="2" width="4.00390625" style="0" customWidth="1"/>
    <col min="3" max="3" width="12.140625" style="0" customWidth="1"/>
    <col min="4" max="4" width="9.28125" style="0" customWidth="1"/>
    <col min="5" max="5" width="9.57421875" style="0" customWidth="1"/>
    <col min="6" max="6" width="10.7109375" style="0" customWidth="1"/>
    <col min="7" max="7" width="6.7109375" style="0" customWidth="1"/>
    <col min="8" max="8" width="6.140625" style="0" bestFit="1" customWidth="1"/>
    <col min="9" max="9" width="5.00390625" style="0" bestFit="1" customWidth="1"/>
    <col min="10" max="10" width="6.421875" style="0" customWidth="1"/>
    <col min="11" max="11" width="7.7109375" style="0" bestFit="1" customWidth="1"/>
    <col min="12" max="12" width="7.28125" style="0" bestFit="1" customWidth="1"/>
  </cols>
  <sheetData>
    <row r="1" spans="1:12" ht="51.75">
      <c r="A1" s="13" t="s">
        <v>19</v>
      </c>
      <c r="B1" s="14"/>
      <c r="C1" s="15"/>
      <c r="D1" s="15"/>
      <c r="E1" s="15"/>
      <c r="F1" s="15"/>
      <c r="G1" s="15"/>
      <c r="H1" s="15"/>
      <c r="I1" s="15"/>
      <c r="J1" s="16"/>
      <c r="K1" s="16"/>
      <c r="L1" s="17"/>
    </row>
    <row r="2" spans="1:12" ht="36">
      <c r="A2" s="18" t="s">
        <v>2</v>
      </c>
      <c r="B2" s="1"/>
      <c r="C2" s="2" t="s">
        <v>0</v>
      </c>
      <c r="D2" s="2" t="s">
        <v>3</v>
      </c>
      <c r="E2" s="2" t="s">
        <v>4</v>
      </c>
      <c r="F2" s="2" t="s">
        <v>1</v>
      </c>
      <c r="G2" s="2" t="s">
        <v>5</v>
      </c>
      <c r="H2" s="2" t="s">
        <v>6</v>
      </c>
      <c r="I2" s="2" t="s">
        <v>7</v>
      </c>
      <c r="J2" s="3" t="s">
        <v>8</v>
      </c>
      <c r="K2" s="3" t="s">
        <v>9</v>
      </c>
      <c r="L2" s="19" t="s">
        <v>10</v>
      </c>
    </row>
    <row r="3" spans="1:12" ht="12.75">
      <c r="A3" s="20" t="s">
        <v>11</v>
      </c>
      <c r="B3" s="5">
        <v>1</v>
      </c>
      <c r="C3" s="6" t="s">
        <v>12</v>
      </c>
      <c r="D3" s="6"/>
      <c r="E3" s="7"/>
      <c r="F3" s="8"/>
      <c r="G3" s="8"/>
      <c r="H3" s="8"/>
      <c r="I3" s="8"/>
      <c r="J3" s="8"/>
      <c r="K3" s="4"/>
      <c r="L3" s="21"/>
    </row>
    <row r="4" spans="1:12" ht="12.75">
      <c r="A4" s="22">
        <f>(35+34+35)/3</f>
        <v>34.666666666666664</v>
      </c>
      <c r="B4" s="5"/>
      <c r="C4" s="8">
        <f>+64+45+110</f>
        <v>219</v>
      </c>
      <c r="D4" s="8">
        <f>60+49+13</f>
        <v>122</v>
      </c>
      <c r="E4" s="8">
        <f>7+8+8</f>
        <v>23</v>
      </c>
      <c r="F4" s="8"/>
      <c r="G4" s="8">
        <f>7+6+7</f>
        <v>20</v>
      </c>
      <c r="H4" s="8">
        <v>0</v>
      </c>
      <c r="I4" s="8">
        <v>0</v>
      </c>
      <c r="J4" s="11">
        <f>SUM(C4:I4)</f>
        <v>384</v>
      </c>
      <c r="K4" s="10">
        <f>IF(A4=0,0,J4/(26*A4))</f>
        <v>0.4260355029585799</v>
      </c>
      <c r="L4" s="23">
        <f>IF(A4=0,0,(26*A4-J4)/(26*A4))</f>
        <v>0.57396449704142</v>
      </c>
    </row>
    <row r="5" spans="1:12" ht="12.75">
      <c r="A5" s="20" t="s">
        <v>11</v>
      </c>
      <c r="B5" s="5">
        <v>2</v>
      </c>
      <c r="C5" s="6" t="s">
        <v>13</v>
      </c>
      <c r="D5" s="6"/>
      <c r="E5" s="7"/>
      <c r="F5" s="8"/>
      <c r="G5" s="8"/>
      <c r="H5" s="8"/>
      <c r="I5" s="8"/>
      <c r="J5" s="9"/>
      <c r="K5" s="4"/>
      <c r="L5" s="21"/>
    </row>
    <row r="6" spans="1:12" ht="12.75">
      <c r="A6" s="22">
        <f>(19+19+18)/3</f>
        <v>18.666666666666668</v>
      </c>
      <c r="B6" s="5"/>
      <c r="C6" s="8">
        <f>32+14+37</f>
        <v>83</v>
      </c>
      <c r="D6" s="8">
        <f>11+1+8</f>
        <v>20</v>
      </c>
      <c r="E6" s="8">
        <f>4+4+5</f>
        <v>13</v>
      </c>
      <c r="F6" s="8">
        <v>5</v>
      </c>
      <c r="G6" s="8">
        <f>1+4+1</f>
        <v>6</v>
      </c>
      <c r="H6" s="8">
        <v>0</v>
      </c>
      <c r="I6" s="8">
        <v>0</v>
      </c>
      <c r="J6" s="9">
        <f aca="true" t="shared" si="0" ref="J6:J14">SUM(C6:I6)</f>
        <v>127</v>
      </c>
      <c r="K6" s="10">
        <f>IF(A6=0,0,J6/(26*A6))</f>
        <v>0.26167582417582413</v>
      </c>
      <c r="L6" s="23">
        <f>IF(A6=0,0,(26*A6-J6)/(26*A6))</f>
        <v>0.7383241758241759</v>
      </c>
    </row>
    <row r="7" spans="1:12" ht="12.75">
      <c r="A7" s="20" t="s">
        <v>11</v>
      </c>
      <c r="B7" s="5">
        <v>3</v>
      </c>
      <c r="C7" s="6" t="s">
        <v>14</v>
      </c>
      <c r="D7" s="6"/>
      <c r="E7" s="7"/>
      <c r="F7" s="8"/>
      <c r="G7" s="8"/>
      <c r="H7" s="8"/>
      <c r="I7" s="8"/>
      <c r="J7" s="9"/>
      <c r="K7" s="10"/>
      <c r="L7" s="23"/>
    </row>
    <row r="8" spans="1:12" ht="12.75">
      <c r="A8" s="22">
        <f>(11+11+10)/3</f>
        <v>10.666666666666666</v>
      </c>
      <c r="B8" s="5"/>
      <c r="C8" s="8">
        <f>20+6+15</f>
        <v>41</v>
      </c>
      <c r="D8" s="8">
        <f>34+34+30</f>
        <v>98</v>
      </c>
      <c r="E8" s="8">
        <v>0</v>
      </c>
      <c r="F8" s="8">
        <v>0</v>
      </c>
      <c r="G8" s="8">
        <f>10+5+6</f>
        <v>21</v>
      </c>
      <c r="H8" s="8">
        <v>0</v>
      </c>
      <c r="I8" s="8">
        <v>0</v>
      </c>
      <c r="J8" s="9">
        <f t="shared" si="0"/>
        <v>160</v>
      </c>
      <c r="K8" s="10">
        <f>IF(A8=0,0,J8/(26*A8))</f>
        <v>0.576923076923077</v>
      </c>
      <c r="L8" s="23">
        <f>IF(A8=0,0,(26*A8-J8)/(26*A8))</f>
        <v>0.423076923076923</v>
      </c>
    </row>
    <row r="9" spans="1:12" ht="12.75">
      <c r="A9" s="20" t="s">
        <v>11</v>
      </c>
      <c r="B9" s="5">
        <v>4</v>
      </c>
      <c r="C9" s="6" t="s">
        <v>15</v>
      </c>
      <c r="D9" s="6"/>
      <c r="E9" s="7"/>
      <c r="F9" s="8"/>
      <c r="G9" s="8"/>
      <c r="H9" s="8"/>
      <c r="I9" s="8"/>
      <c r="J9" s="9"/>
      <c r="K9" s="10"/>
      <c r="L9" s="23"/>
    </row>
    <row r="10" spans="1:12" ht="12.75">
      <c r="A10" s="22">
        <f>+(25+25+25)/3</f>
        <v>25</v>
      </c>
      <c r="B10" s="5"/>
      <c r="C10" s="8">
        <f>46+14+38</f>
        <v>98</v>
      </c>
      <c r="D10" s="8">
        <f>13+5+28</f>
        <v>46</v>
      </c>
      <c r="E10" s="8">
        <f>17+16+14</f>
        <v>47</v>
      </c>
      <c r="F10" s="8">
        <v>0</v>
      </c>
      <c r="G10" s="8">
        <f>3+1+2</f>
        <v>6</v>
      </c>
      <c r="H10" s="8">
        <v>0</v>
      </c>
      <c r="I10" s="8">
        <v>0</v>
      </c>
      <c r="J10" s="9">
        <f t="shared" si="0"/>
        <v>197</v>
      </c>
      <c r="K10" s="10">
        <f>IF(A10=0,0,J10/(26*A10))</f>
        <v>0.3030769230769231</v>
      </c>
      <c r="L10" s="23">
        <f>IF(A10=0,0,(26*A10-J10)/(26*A10))</f>
        <v>0.696923076923077</v>
      </c>
    </row>
    <row r="11" spans="1:12" ht="12.75">
      <c r="A11" s="24" t="s">
        <v>11</v>
      </c>
      <c r="B11" s="5">
        <v>5</v>
      </c>
      <c r="C11" s="6" t="s">
        <v>16</v>
      </c>
      <c r="D11" s="6"/>
      <c r="E11" s="7"/>
      <c r="F11" s="8"/>
      <c r="G11" s="8"/>
      <c r="H11" s="8"/>
      <c r="I11" s="8"/>
      <c r="J11" s="9"/>
      <c r="K11" s="10"/>
      <c r="L11" s="23"/>
    </row>
    <row r="12" spans="1:12" ht="12.75">
      <c r="A12" s="22">
        <f>+(5+5+5)/3</f>
        <v>5</v>
      </c>
      <c r="B12" s="5"/>
      <c r="C12" s="8">
        <f>4+2+9</f>
        <v>15</v>
      </c>
      <c r="D12" s="8">
        <f>3+0+9</f>
        <v>12</v>
      </c>
      <c r="E12" s="8">
        <f>3+3+1</f>
        <v>7</v>
      </c>
      <c r="F12" s="8">
        <v>0</v>
      </c>
      <c r="G12" s="8">
        <f>3+0+3</f>
        <v>6</v>
      </c>
      <c r="H12" s="8">
        <v>0</v>
      </c>
      <c r="I12" s="8">
        <v>0</v>
      </c>
      <c r="J12" s="9">
        <f t="shared" si="0"/>
        <v>40</v>
      </c>
      <c r="K12" s="10">
        <f>IF(A12=0,0,J12/(26*A12))</f>
        <v>0.3076923076923077</v>
      </c>
      <c r="L12" s="23">
        <f>IF(A12=0,0,(26*A12-J12)/(26*A12))</f>
        <v>0.6923076923076923</v>
      </c>
    </row>
    <row r="13" spans="1:12" ht="12.75">
      <c r="A13" s="20" t="s">
        <v>11</v>
      </c>
      <c r="B13" s="5">
        <v>6</v>
      </c>
      <c r="C13" s="6" t="s">
        <v>17</v>
      </c>
      <c r="D13" s="6"/>
      <c r="E13" s="7"/>
      <c r="F13" s="8"/>
      <c r="G13" s="8"/>
      <c r="H13" s="8"/>
      <c r="I13" s="8"/>
      <c r="J13" s="9"/>
      <c r="K13" s="4"/>
      <c r="L13" s="21"/>
    </row>
    <row r="14" spans="1:12" ht="12.75">
      <c r="A14" s="22">
        <f>+(11+11+12)/3</f>
        <v>11.333333333333334</v>
      </c>
      <c r="B14" s="5"/>
      <c r="C14" s="8">
        <f>20+6+20</f>
        <v>46</v>
      </c>
      <c r="D14" s="12">
        <f>0+16+25</f>
        <v>41</v>
      </c>
      <c r="E14" s="8">
        <v>0</v>
      </c>
      <c r="F14" s="8">
        <v>0</v>
      </c>
      <c r="G14" s="8">
        <f>3+1+1</f>
        <v>5</v>
      </c>
      <c r="H14" s="8">
        <v>0</v>
      </c>
      <c r="I14" s="8">
        <v>0</v>
      </c>
      <c r="J14" s="9">
        <f t="shared" si="0"/>
        <v>92</v>
      </c>
      <c r="K14" s="10">
        <f>IF(A14=0,0,J14/(26*A14))</f>
        <v>0.31221719457013575</v>
      </c>
      <c r="L14" s="23">
        <f>IF(A14=0,0,(26*A14-J14)/(26*A14))</f>
        <v>0.6877828054298643</v>
      </c>
    </row>
    <row r="15" spans="1:12" ht="12.75">
      <c r="A15" s="20"/>
      <c r="B15" s="5"/>
      <c r="C15" s="6"/>
      <c r="D15" s="6"/>
      <c r="E15" s="7"/>
      <c r="F15" s="8"/>
      <c r="G15" s="8"/>
      <c r="H15" s="8"/>
      <c r="I15" s="8"/>
      <c r="J15" s="9"/>
      <c r="K15" s="4"/>
      <c r="L15" s="21"/>
    </row>
    <row r="16" spans="1:12" ht="18.75" thickBot="1">
      <c r="A16" s="25">
        <f>SUM(A3:A15)</f>
        <v>105.33333333333333</v>
      </c>
      <c r="B16" s="26"/>
      <c r="C16" s="26"/>
      <c r="D16" s="26"/>
      <c r="E16" s="26"/>
      <c r="F16" s="26"/>
      <c r="G16" s="26"/>
      <c r="H16" s="26"/>
      <c r="I16" s="27" t="s">
        <v>18</v>
      </c>
      <c r="J16" s="28">
        <f>SUM(J3:J15)</f>
        <v>1000</v>
      </c>
      <c r="K16" s="29">
        <f>J16/(26*A16)</f>
        <v>0.3651411879259981</v>
      </c>
      <c r="L16" s="30">
        <f>(26*A16-J16)/(26*A16)</f>
        <v>0.634858812074002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sabbatinimarco</cp:lastModifiedBy>
  <cp:lastPrinted>2017-03-06T09:09:19Z</cp:lastPrinted>
  <dcterms:created xsi:type="dcterms:W3CDTF">1996-11-05T10:16:36Z</dcterms:created>
  <dcterms:modified xsi:type="dcterms:W3CDTF">2017-03-06T10:43:42Z</dcterms:modified>
  <cp:category/>
  <cp:version/>
  <cp:contentType/>
  <cp:contentStatus/>
</cp:coreProperties>
</file>